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Расчет окупаемости" sheetId="1" r:id="rId1"/>
    <sheet name="Лист3" sheetId="2" r:id="rId2"/>
  </sheets>
  <definedNames>
    <definedName name="_xlnm.Print_Area" localSheetId="0">'Расчет окупаемости'!$A$1:$N$102</definedName>
  </definedNames>
  <calcPr fullCalcOnLoad="1"/>
</workbook>
</file>

<file path=xl/sharedStrings.xml><?xml version="1.0" encoding="utf-8"?>
<sst xmlns="http://schemas.openxmlformats.org/spreadsheetml/2006/main" count="38" uniqueCount="36">
  <si>
    <t>Светодиодные светильники</t>
  </si>
  <si>
    <t>Люминесцентные светильники</t>
  </si>
  <si>
    <t>Время работы в сутки</t>
  </si>
  <si>
    <t>Пояснительная таблица</t>
  </si>
  <si>
    <t>Постоянные данные</t>
  </si>
  <si>
    <t>Переменные данные</t>
  </si>
  <si>
    <t>Итоги</t>
  </si>
  <si>
    <t>Общие расходы за 50 000 часов (руб)</t>
  </si>
  <si>
    <t xml:space="preserve">Окупаемость в месяцах </t>
  </si>
  <si>
    <t>Срок службы лампы (ч)</t>
  </si>
  <si>
    <t>Срок службы дросселя (ч)</t>
  </si>
  <si>
    <t>Стоимость Электроэнергии (р/кВт)</t>
  </si>
  <si>
    <t>Срок службы (ч)</t>
  </si>
  <si>
    <t>Потребление электроэнергии источников света (Вт)</t>
  </si>
  <si>
    <t>Потребление электроэнергии источника питания (Вт)</t>
  </si>
  <si>
    <t>Стоимость замены лампы (руб)</t>
  </si>
  <si>
    <t>Стоимость замены дросселя (руб)</t>
  </si>
  <si>
    <t>Стоимость работ по замене лампы (руб)</t>
  </si>
  <si>
    <t>Стоимость работ по замене дросселя (руб)</t>
  </si>
  <si>
    <t>Количество изделий</t>
  </si>
  <si>
    <t>Обслуживание (Замена элементов)</t>
  </si>
  <si>
    <t>Затраты на электроэнергию</t>
  </si>
  <si>
    <t>Затраты на переоснащение либо покупку</t>
  </si>
  <si>
    <t>Затраты в месяц на обслуживание (руб)</t>
  </si>
  <si>
    <t>Доход на переоснащении (руб)</t>
  </si>
  <si>
    <t>Стоимость контракта</t>
  </si>
  <si>
    <t xml:space="preserve">Размер аванса </t>
  </si>
  <si>
    <t>Авансовый платеж</t>
  </si>
  <si>
    <t>Сумма платежей</t>
  </si>
  <si>
    <t>Экономия в месяц при переоснащении</t>
  </si>
  <si>
    <t>Лизинговый калькулятор (2 года)</t>
  </si>
  <si>
    <t>Светодиодный</t>
  </si>
  <si>
    <t>Предоплата</t>
  </si>
  <si>
    <t>Покупка в лизинг</t>
  </si>
  <si>
    <t>Цена комплекта изделия (св-к, драйвер, лампа, отражатель)</t>
  </si>
  <si>
    <t>Металлогалогенный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</si>
</sst>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%"/>
    <numFmt numFmtId="167" formatCode="0.0000%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2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38" fillId="33" borderId="10" xfId="0" applyNumberFormat="1" applyFont="1" applyFill="1" applyBorder="1" applyAlignment="1">
      <alignment/>
    </xf>
    <xf numFmtId="0" fontId="0" fillId="19" borderId="10" xfId="0" applyFill="1" applyBorder="1" applyAlignment="1">
      <alignment/>
    </xf>
    <xf numFmtId="0" fontId="29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/>
    </xf>
    <xf numFmtId="43" fontId="29" fillId="19" borderId="10" xfId="58" applyFont="1" applyFill="1" applyBorder="1" applyAlignment="1">
      <alignment horizontal="center"/>
    </xf>
    <xf numFmtId="43" fontId="29" fillId="19" borderId="10" xfId="58" applyFont="1" applyFill="1" applyBorder="1" applyAlignment="1">
      <alignment horizontal="center" vertical="center"/>
    </xf>
    <xf numFmtId="43" fontId="29" fillId="0" borderId="10" xfId="58" applyFont="1" applyBorder="1" applyAlignment="1">
      <alignment horizontal="center"/>
    </xf>
    <xf numFmtId="43" fontId="29" fillId="34" borderId="10" xfId="58" applyFont="1" applyFill="1" applyBorder="1" applyAlignment="1">
      <alignment horizontal="center"/>
    </xf>
    <xf numFmtId="43" fontId="29" fillId="0" borderId="10" xfId="58" applyFont="1" applyFill="1" applyBorder="1" applyAlignment="1">
      <alignment horizontal="center"/>
    </xf>
    <xf numFmtId="43" fontId="29" fillId="0" borderId="0" xfId="58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38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2" fontId="38" fillId="0" borderId="0" xfId="0" applyNumberFormat="1" applyFont="1" applyFill="1" applyBorder="1" applyAlignment="1">
      <alignment/>
    </xf>
    <xf numFmtId="2" fontId="29" fillId="0" borderId="0" xfId="0" applyNumberFormat="1" applyFont="1" applyFill="1" applyAlignment="1">
      <alignment horizontal="center"/>
    </xf>
    <xf numFmtId="43" fontId="29" fillId="0" borderId="0" xfId="58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3" fontId="0" fillId="0" borderId="10" xfId="58" applyFont="1" applyBorder="1" applyAlignment="1">
      <alignment/>
    </xf>
    <xf numFmtId="9" fontId="0" fillId="0" borderId="10" xfId="58" applyNumberFormat="1" applyFont="1" applyBorder="1" applyAlignment="1">
      <alignment horizontal="center"/>
    </xf>
    <xf numFmtId="43" fontId="0" fillId="0" borderId="10" xfId="58" applyFont="1" applyBorder="1" applyAlignment="1">
      <alignment horizontal="right"/>
    </xf>
    <xf numFmtId="0" fontId="0" fillId="0" borderId="10" xfId="0" applyBorder="1" applyAlignment="1">
      <alignment horizontal="center"/>
    </xf>
    <xf numFmtId="43" fontId="29" fillId="0" borderId="11" xfId="58" applyFont="1" applyBorder="1" applyAlignment="1">
      <alignment horizontal="center"/>
    </xf>
    <xf numFmtId="43" fontId="29" fillId="0" borderId="12" xfId="58" applyFont="1" applyBorder="1" applyAlignment="1">
      <alignment horizontal="center"/>
    </xf>
    <xf numFmtId="43" fontId="29" fillId="0" borderId="13" xfId="58" applyFont="1" applyBorder="1" applyAlignment="1">
      <alignment horizontal="center"/>
    </xf>
    <xf numFmtId="43" fontId="29" fillId="19" borderId="10" xfId="58" applyFont="1" applyFill="1" applyBorder="1" applyAlignment="1" applyProtection="1">
      <alignment horizontal="center" vertical="center"/>
      <protection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0" fillId="0" borderId="14" xfId="0" applyBorder="1" applyAlignment="1">
      <alignment/>
    </xf>
    <xf numFmtId="43" fontId="29" fillId="0" borderId="14" xfId="58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wrapText="1"/>
    </xf>
    <xf numFmtId="0" fontId="38" fillId="33" borderId="13" xfId="0" applyFont="1" applyFill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29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предоплате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145"/>
          <c:w val="0.732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окупаемости'!$B$73</c:f>
              <c:strCache>
                <c:ptCount val="1"/>
                <c:pt idx="0">
                  <c:v>Металлогалогенный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окупаемости'!$B$74:$B$97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окупаемости'!$C$73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окупаемости'!$C$74:$C$97</c:f>
              <c:numCache/>
            </c:numRef>
          </c:val>
          <c:smooth val="0"/>
        </c:ser>
        <c:marker val="1"/>
        <c:axId val="41766"/>
        <c:axId val="375895"/>
      </c:lineChart>
      <c:catAx>
        <c:axId val="4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895"/>
        <c:crosses val="autoZero"/>
        <c:auto val="1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75"/>
          <c:y val="0.487"/>
          <c:w val="0.2035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Окупаемость вложений при лизинге (2 года)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45"/>
          <c:w val="0.7225"/>
          <c:h val="0.889"/>
        </c:manualLayout>
      </c:layout>
      <c:lineChart>
        <c:grouping val="standard"/>
        <c:varyColors val="0"/>
        <c:ser>
          <c:idx val="0"/>
          <c:order val="0"/>
          <c:tx>
            <c:strRef>
              <c:f>'Расчет окупаемости'!$F$73</c:f>
              <c:strCache>
                <c:ptCount val="1"/>
                <c:pt idx="0">
                  <c:v>Металлогалогенный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окупаемости'!$F$74:$F$97</c:f>
              <c:numCache/>
            </c:numRef>
          </c:val>
          <c:smooth val="0"/>
        </c:ser>
        <c:ser>
          <c:idx val="1"/>
          <c:order val="1"/>
          <c:tx>
            <c:strRef>
              <c:f>'Расчет окупаемости'!$G$73</c:f>
              <c:strCache>
                <c:ptCount val="1"/>
                <c:pt idx="0">
                  <c:v>Светодиодный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'Расчет окупаемости'!$G$74:$G$97</c:f>
              <c:numCache/>
            </c:numRef>
          </c:val>
          <c:smooth val="0"/>
        </c:ser>
        <c:marker val="1"/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05"/>
        <c:crosses val="autoZero"/>
        <c:auto val="1"/>
        <c:lblOffset val="100"/>
        <c:tickLblSkip val="1"/>
        <c:noMultiLvlLbl val="0"/>
      </c:catAx>
      <c:valAx>
        <c:axId val="30447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Расходы (в рублях)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3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75"/>
          <c:y val="0.487"/>
          <c:w val="0.2105"/>
          <c:h val="0.13475"/>
        </c:manualLayout>
      </c:layout>
      <c:overlay val="0"/>
      <c:spPr>
        <a:noFill/>
        <a:ln w="12700">
          <a:solidFill>
            <a:srgbClr val="FF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85725</xdr:rowOff>
    </xdr:from>
    <xdr:to>
      <xdr:col>4</xdr:col>
      <xdr:colOff>714375</xdr:colOff>
      <xdr:row>52</xdr:row>
      <xdr:rowOff>66675</xdr:rowOff>
    </xdr:to>
    <xdr:graphicFrame>
      <xdr:nvGraphicFramePr>
        <xdr:cNvPr id="1" name="Диаграмма 16"/>
        <xdr:cNvGraphicFramePr/>
      </xdr:nvGraphicFramePr>
      <xdr:xfrm>
        <a:off x="0" y="6657975"/>
        <a:ext cx="73914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857250</xdr:colOff>
      <xdr:row>34</xdr:row>
      <xdr:rowOff>95250</xdr:rowOff>
    </xdr:from>
    <xdr:to>
      <xdr:col>13</xdr:col>
      <xdr:colOff>76200</xdr:colOff>
      <xdr:row>52</xdr:row>
      <xdr:rowOff>76200</xdr:rowOff>
    </xdr:to>
    <xdr:graphicFrame>
      <xdr:nvGraphicFramePr>
        <xdr:cNvPr id="2" name="Диаграмма 19"/>
        <xdr:cNvGraphicFramePr/>
      </xdr:nvGraphicFramePr>
      <xdr:xfrm>
        <a:off x="7534275" y="6667500"/>
        <a:ext cx="71437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9525</xdr:colOff>
      <xdr:row>2</xdr:row>
      <xdr:rowOff>9525</xdr:rowOff>
    </xdr:from>
    <xdr:to>
      <xdr:col>13</xdr:col>
      <xdr:colOff>581025</xdr:colOff>
      <xdr:row>18</xdr:row>
      <xdr:rowOff>123825</xdr:rowOff>
    </xdr:to>
    <xdr:pic>
      <xdr:nvPicPr>
        <xdr:cNvPr id="3" name="Рисунок 30" descr="Highbay light-22222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72950" y="390525"/>
          <a:ext cx="3009900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1"/>
  <sheetViews>
    <sheetView tabSelected="1" view="pageBreakPreview" zoomScale="75" zoomScaleSheetLayoutView="75" zoomScalePageLayoutView="0" workbookViewId="0" topLeftCell="A1">
      <selection activeCell="E15" sqref="E15"/>
    </sheetView>
  </sheetViews>
  <sheetFormatPr defaultColWidth="9.140625" defaultRowHeight="15"/>
  <cols>
    <col min="1" max="1" width="56.00390625" style="0" customWidth="1"/>
    <col min="2" max="2" width="19.140625" style="0" customWidth="1"/>
    <col min="3" max="3" width="19.421875" style="0" customWidth="1"/>
    <col min="4" max="4" width="5.57421875" style="26" customWidth="1"/>
    <col min="5" max="5" width="19.7109375" style="0" customWidth="1"/>
    <col min="6" max="6" width="17.00390625" style="0" customWidth="1"/>
    <col min="7" max="7" width="17.140625" style="0" customWidth="1"/>
    <col min="8" max="8" width="6.140625" style="0" customWidth="1"/>
    <col min="9" max="9" width="22.28125" style="0" customWidth="1"/>
  </cols>
  <sheetData>
    <row r="1" spans="2:3" ht="15">
      <c r="B1" s="49" t="s">
        <v>1</v>
      </c>
      <c r="C1" s="49" t="s">
        <v>0</v>
      </c>
    </row>
    <row r="2" spans="2:4" ht="15">
      <c r="B2" s="50"/>
      <c r="C2" s="50"/>
      <c r="D2" s="19"/>
    </row>
    <row r="3" spans="1:9" s="4" customFormat="1" ht="15.75" customHeight="1">
      <c r="A3" s="5" t="s">
        <v>4</v>
      </c>
      <c r="B3" s="6"/>
      <c r="C3" s="6"/>
      <c r="D3" s="20"/>
      <c r="E3" s="44" t="s">
        <v>30</v>
      </c>
      <c r="F3" s="45"/>
      <c r="G3" s="46"/>
      <c r="I3" s="47" t="s">
        <v>29</v>
      </c>
    </row>
    <row r="4" spans="1:9" ht="15" customHeight="1">
      <c r="A4" s="2" t="s">
        <v>12</v>
      </c>
      <c r="B4" s="15">
        <v>50000</v>
      </c>
      <c r="C4" s="15">
        <v>50000</v>
      </c>
      <c r="D4" s="18"/>
      <c r="E4" s="29" t="s">
        <v>25</v>
      </c>
      <c r="F4" s="30"/>
      <c r="G4" s="30">
        <f>C18*C15</f>
        <v>1718000</v>
      </c>
      <c r="I4" s="48"/>
    </row>
    <row r="5" spans="1:9" ht="15">
      <c r="A5" s="2" t="s">
        <v>13</v>
      </c>
      <c r="B5" s="15">
        <v>400</v>
      </c>
      <c r="C5" s="15">
        <v>200</v>
      </c>
      <c r="D5" s="18"/>
      <c r="E5" s="29" t="s">
        <v>26</v>
      </c>
      <c r="F5" s="31">
        <v>0.1</v>
      </c>
      <c r="G5" s="31">
        <v>0.2</v>
      </c>
      <c r="I5" s="2"/>
    </row>
    <row r="6" spans="1:9" ht="15">
      <c r="A6" s="2" t="s">
        <v>14</v>
      </c>
      <c r="B6" s="15">
        <v>50</v>
      </c>
      <c r="C6" s="15">
        <v>12</v>
      </c>
      <c r="D6" s="18"/>
      <c r="E6" s="2" t="s">
        <v>27</v>
      </c>
      <c r="F6" s="32">
        <f>G4*F5</f>
        <v>171800</v>
      </c>
      <c r="G6" s="32">
        <f>G4*G5</f>
        <v>343600</v>
      </c>
      <c r="I6" s="37">
        <f>$B$25-$C$25</f>
        <v>72779.05333333332</v>
      </c>
    </row>
    <row r="7" spans="1:9" ht="15">
      <c r="A7" s="2" t="s">
        <v>15</v>
      </c>
      <c r="B7" s="15">
        <v>800</v>
      </c>
      <c r="C7" s="15">
        <v>0</v>
      </c>
      <c r="D7" s="18"/>
      <c r="E7" s="33">
        <v>1</v>
      </c>
      <c r="F7" s="32">
        <f aca="true" t="shared" si="0" ref="F7:F29">$G$4*0.05111016</f>
        <v>87807.25488000001</v>
      </c>
      <c r="G7" s="32">
        <f aca="true" t="shared" si="1" ref="G7:G29">$G$4*0.04543</f>
        <v>78048.73999999999</v>
      </c>
      <c r="I7" s="37">
        <f>$B$25-$C$25</f>
        <v>72779.05333333332</v>
      </c>
    </row>
    <row r="8" spans="1:9" ht="15">
      <c r="A8" s="2" t="s">
        <v>16</v>
      </c>
      <c r="B8" s="15">
        <v>1400</v>
      </c>
      <c r="C8" s="15">
        <v>0</v>
      </c>
      <c r="D8" s="18"/>
      <c r="E8" s="33">
        <v>2</v>
      </c>
      <c r="F8" s="32">
        <f t="shared" si="0"/>
        <v>87807.25488000001</v>
      </c>
      <c r="G8" s="32">
        <f t="shared" si="1"/>
        <v>78048.73999999999</v>
      </c>
      <c r="I8" s="37">
        <f aca="true" t="shared" si="2" ref="I8:I30">$B$25-$C$25</f>
        <v>72779.05333333332</v>
      </c>
    </row>
    <row r="9" spans="1:9" ht="15">
      <c r="A9" s="2" t="s">
        <v>17</v>
      </c>
      <c r="B9" s="15">
        <v>700</v>
      </c>
      <c r="C9" s="15">
        <v>0</v>
      </c>
      <c r="D9" s="18"/>
      <c r="E9" s="33">
        <v>3</v>
      </c>
      <c r="F9" s="32">
        <f t="shared" si="0"/>
        <v>87807.25488000001</v>
      </c>
      <c r="G9" s="32">
        <f t="shared" si="1"/>
        <v>78048.73999999999</v>
      </c>
      <c r="I9" s="37">
        <f t="shared" si="2"/>
        <v>72779.05333333332</v>
      </c>
    </row>
    <row r="10" spans="1:9" ht="15">
      <c r="A10" s="2" t="s">
        <v>18</v>
      </c>
      <c r="B10" s="15">
        <v>900</v>
      </c>
      <c r="C10" s="15">
        <v>0</v>
      </c>
      <c r="D10" s="18"/>
      <c r="E10" s="33">
        <v>4</v>
      </c>
      <c r="F10" s="32">
        <f t="shared" si="0"/>
        <v>87807.25488000001</v>
      </c>
      <c r="G10" s="32">
        <f t="shared" si="1"/>
        <v>78048.73999999999</v>
      </c>
      <c r="I10" s="37">
        <f t="shared" si="2"/>
        <v>72779.05333333332</v>
      </c>
    </row>
    <row r="11" spans="1:9" ht="15">
      <c r="A11" s="40"/>
      <c r="B11" s="41"/>
      <c r="C11" s="41"/>
      <c r="D11" s="18"/>
      <c r="E11" s="33">
        <v>5</v>
      </c>
      <c r="F11" s="32">
        <f t="shared" si="0"/>
        <v>87807.25488000001</v>
      </c>
      <c r="G11" s="32">
        <f t="shared" si="1"/>
        <v>78048.73999999999</v>
      </c>
      <c r="I11" s="37">
        <f t="shared" si="2"/>
        <v>72779.05333333332</v>
      </c>
    </row>
    <row r="12" spans="1:9" ht="15">
      <c r="A12" s="42"/>
      <c r="B12" s="42"/>
      <c r="C12" s="42"/>
      <c r="D12" s="18"/>
      <c r="E12" s="33">
        <v>6</v>
      </c>
      <c r="F12" s="32">
        <f t="shared" si="0"/>
        <v>87807.25488000001</v>
      </c>
      <c r="G12" s="32">
        <f t="shared" si="1"/>
        <v>78048.73999999999</v>
      </c>
      <c r="I12" s="37">
        <f t="shared" si="2"/>
        <v>72779.05333333332</v>
      </c>
    </row>
    <row r="13" spans="2:9" ht="15.75">
      <c r="B13" s="7"/>
      <c r="C13" s="7"/>
      <c r="D13" s="21"/>
      <c r="E13" s="33">
        <v>7</v>
      </c>
      <c r="F13" s="32">
        <f t="shared" si="0"/>
        <v>87807.25488000001</v>
      </c>
      <c r="G13" s="32">
        <f t="shared" si="1"/>
        <v>78048.73999999999</v>
      </c>
      <c r="H13" s="4"/>
      <c r="I13" s="37">
        <f t="shared" si="2"/>
        <v>72779.05333333332</v>
      </c>
    </row>
    <row r="14" spans="1:10" s="4" customFormat="1" ht="15.75">
      <c r="A14" s="5" t="s">
        <v>5</v>
      </c>
      <c r="B14" s="8"/>
      <c r="C14" s="8"/>
      <c r="D14" s="22"/>
      <c r="E14" s="33">
        <v>8</v>
      </c>
      <c r="F14" s="32">
        <f t="shared" si="0"/>
        <v>87807.25488000001</v>
      </c>
      <c r="G14" s="32">
        <f t="shared" si="1"/>
        <v>78048.73999999999</v>
      </c>
      <c r="I14" s="37">
        <f t="shared" si="2"/>
        <v>72779.05333333332</v>
      </c>
      <c r="J14"/>
    </row>
    <row r="15" spans="1:10" s="4" customFormat="1" ht="15.75">
      <c r="A15" s="12" t="s">
        <v>19</v>
      </c>
      <c r="B15" s="16">
        <v>100</v>
      </c>
      <c r="C15" s="17">
        <f>B15</f>
        <v>100</v>
      </c>
      <c r="D15" s="18"/>
      <c r="E15" s="33">
        <v>9</v>
      </c>
      <c r="F15" s="32">
        <f t="shared" si="0"/>
        <v>87807.25488000001</v>
      </c>
      <c r="G15" s="32">
        <f t="shared" si="1"/>
        <v>78048.73999999999</v>
      </c>
      <c r="H15"/>
      <c r="I15" s="37">
        <f t="shared" si="2"/>
        <v>72779.05333333332</v>
      </c>
      <c r="J15"/>
    </row>
    <row r="16" spans="1:9" ht="15" customHeight="1">
      <c r="A16" s="12" t="s">
        <v>11</v>
      </c>
      <c r="B16" s="16">
        <v>5.17</v>
      </c>
      <c r="C16" s="17">
        <f>B16</f>
        <v>5.17</v>
      </c>
      <c r="D16" s="18"/>
      <c r="E16" s="33">
        <v>10</v>
      </c>
      <c r="F16" s="32">
        <f t="shared" si="0"/>
        <v>87807.25488000001</v>
      </c>
      <c r="G16" s="32">
        <f t="shared" si="1"/>
        <v>78048.73999999999</v>
      </c>
      <c r="I16" s="37">
        <f t="shared" si="2"/>
        <v>72779.05333333332</v>
      </c>
    </row>
    <row r="17" spans="1:9" ht="15.75" customHeight="1">
      <c r="A17" s="12" t="s">
        <v>2</v>
      </c>
      <c r="B17" s="16">
        <v>16</v>
      </c>
      <c r="C17" s="17">
        <f>B17</f>
        <v>16</v>
      </c>
      <c r="D17" s="18"/>
      <c r="E17" s="33">
        <v>11</v>
      </c>
      <c r="F17" s="32">
        <f t="shared" si="0"/>
        <v>87807.25488000001</v>
      </c>
      <c r="G17" s="32">
        <f t="shared" si="1"/>
        <v>78048.73999999999</v>
      </c>
      <c r="I17" s="37">
        <f t="shared" si="2"/>
        <v>72779.05333333332</v>
      </c>
    </row>
    <row r="18" spans="1:9" ht="15">
      <c r="A18" s="12" t="s">
        <v>34</v>
      </c>
      <c r="B18" s="16"/>
      <c r="C18" s="16">
        <v>17180</v>
      </c>
      <c r="D18" s="18"/>
      <c r="E18" s="33">
        <v>12</v>
      </c>
      <c r="F18" s="32">
        <f t="shared" si="0"/>
        <v>87807.25488000001</v>
      </c>
      <c r="G18" s="32">
        <f t="shared" si="1"/>
        <v>78048.73999999999</v>
      </c>
      <c r="I18" s="37">
        <f t="shared" si="2"/>
        <v>72779.05333333332</v>
      </c>
    </row>
    <row r="19" spans="2:9" ht="15.75">
      <c r="B19" s="3"/>
      <c r="C19" s="3"/>
      <c r="D19" s="23"/>
      <c r="E19" s="33">
        <v>13</v>
      </c>
      <c r="F19" s="32">
        <f t="shared" si="0"/>
        <v>87807.25488000001</v>
      </c>
      <c r="G19" s="32">
        <f t="shared" si="1"/>
        <v>78048.73999999999</v>
      </c>
      <c r="H19" s="4"/>
      <c r="I19" s="37">
        <f t="shared" si="2"/>
        <v>72779.05333333332</v>
      </c>
    </row>
    <row r="20" spans="1:10" s="4" customFormat="1" ht="15.75">
      <c r="A20" s="5" t="s">
        <v>6</v>
      </c>
      <c r="B20" s="8"/>
      <c r="C20" s="8"/>
      <c r="D20" s="22"/>
      <c r="E20" s="33">
        <v>14</v>
      </c>
      <c r="F20" s="32">
        <f t="shared" si="0"/>
        <v>87807.25488000001</v>
      </c>
      <c r="G20" s="32">
        <f t="shared" si="1"/>
        <v>78048.73999999999</v>
      </c>
      <c r="I20" s="37">
        <f t="shared" si="2"/>
        <v>72779.05333333332</v>
      </c>
      <c r="J20"/>
    </row>
    <row r="21" spans="1:10" s="4" customFormat="1" ht="15.75">
      <c r="A21" s="10" t="s">
        <v>7</v>
      </c>
      <c r="B21" s="15">
        <f>B22+B23+B24</f>
        <v>12957500</v>
      </c>
      <c r="C21" s="15">
        <f>C22+C23+C24</f>
        <v>7198200</v>
      </c>
      <c r="D21" s="18"/>
      <c r="E21" s="33">
        <v>15</v>
      </c>
      <c r="F21" s="32">
        <f t="shared" si="0"/>
        <v>87807.25488000001</v>
      </c>
      <c r="G21" s="32">
        <f t="shared" si="1"/>
        <v>78048.73999999999</v>
      </c>
      <c r="I21" s="37">
        <f t="shared" si="2"/>
        <v>72779.05333333332</v>
      </c>
      <c r="J21"/>
    </row>
    <row r="22" spans="1:10" s="4" customFormat="1" ht="15.75">
      <c r="A22" s="11" t="s">
        <v>22</v>
      </c>
      <c r="B22" s="34">
        <f>B18*B15</f>
        <v>0</v>
      </c>
      <c r="C22" s="34">
        <f>C18*C15</f>
        <v>1718000</v>
      </c>
      <c r="D22" s="18"/>
      <c r="E22" s="33">
        <v>16</v>
      </c>
      <c r="F22" s="32">
        <f t="shared" si="0"/>
        <v>87807.25488000001</v>
      </c>
      <c r="G22" s="32">
        <f t="shared" si="1"/>
        <v>78048.73999999999</v>
      </c>
      <c r="I22" s="37">
        <f t="shared" si="2"/>
        <v>72779.05333333332</v>
      </c>
      <c r="J22"/>
    </row>
    <row r="23" spans="1:10" s="4" customFormat="1" ht="15.75">
      <c r="A23" s="11" t="s">
        <v>21</v>
      </c>
      <c r="B23" s="35">
        <f>(B5+B6)/1000*B4*B15*B16</f>
        <v>11632500</v>
      </c>
      <c r="C23" s="35">
        <f>(C5+C6)/1000*C4*C15*C16</f>
        <v>5480200</v>
      </c>
      <c r="D23" s="18"/>
      <c r="E23" s="33">
        <v>17</v>
      </c>
      <c r="F23" s="32">
        <f t="shared" si="0"/>
        <v>87807.25488000001</v>
      </c>
      <c r="G23" s="32">
        <f t="shared" si="1"/>
        <v>78048.73999999999</v>
      </c>
      <c r="H23"/>
      <c r="I23" s="37">
        <f t="shared" si="2"/>
        <v>72779.05333333332</v>
      </c>
      <c r="J23"/>
    </row>
    <row r="24" spans="1:9" ht="15">
      <c r="A24" s="11" t="s">
        <v>20</v>
      </c>
      <c r="B24" s="36">
        <f>((B4/C32*((B7+B9)*1))+(B4/C33*(((B8+B10)*1))))*B15</f>
        <v>1325000</v>
      </c>
      <c r="C24" s="36">
        <v>0</v>
      </c>
      <c r="D24" s="18"/>
      <c r="E24" s="33">
        <v>18</v>
      </c>
      <c r="F24" s="32">
        <f t="shared" si="0"/>
        <v>87807.25488000001</v>
      </c>
      <c r="G24" s="32">
        <f t="shared" si="1"/>
        <v>78048.73999999999</v>
      </c>
      <c r="I24" s="37">
        <f t="shared" si="2"/>
        <v>72779.05333333332</v>
      </c>
    </row>
    <row r="25" spans="1:9" ht="15">
      <c r="A25" s="2" t="s">
        <v>23</v>
      </c>
      <c r="B25" s="15">
        <f>365/12*B17*((B23+B24)/B4)</f>
        <v>126119.66666666666</v>
      </c>
      <c r="C25" s="15">
        <f>365/12*C17*((C23+C24)/C4)</f>
        <v>53340.613333333335</v>
      </c>
      <c r="D25" s="18"/>
      <c r="E25" s="33">
        <v>19</v>
      </c>
      <c r="F25" s="32">
        <f t="shared" si="0"/>
        <v>87807.25488000001</v>
      </c>
      <c r="G25" s="32">
        <f t="shared" si="1"/>
        <v>78048.73999999999</v>
      </c>
      <c r="I25" s="37">
        <f t="shared" si="2"/>
        <v>72779.05333333332</v>
      </c>
    </row>
    <row r="26" spans="1:9" ht="15">
      <c r="A26" s="9" t="s">
        <v>8</v>
      </c>
      <c r="B26" s="13"/>
      <c r="C26" s="13">
        <f>((C18-B18)*B15)/(B25-C25)</f>
        <v>23.605693139912606</v>
      </c>
      <c r="D26" s="18"/>
      <c r="E26" s="33">
        <v>20</v>
      </c>
      <c r="F26" s="32">
        <f t="shared" si="0"/>
        <v>87807.25488000001</v>
      </c>
      <c r="G26" s="32">
        <f t="shared" si="1"/>
        <v>78048.73999999999</v>
      </c>
      <c r="I26" s="37">
        <f t="shared" si="2"/>
        <v>72779.05333333332</v>
      </c>
    </row>
    <row r="27" spans="1:9" ht="15">
      <c r="A27" s="9" t="s">
        <v>24</v>
      </c>
      <c r="B27" s="13"/>
      <c r="C27" s="14">
        <f>B21-C21</f>
        <v>5759300</v>
      </c>
      <c r="D27" s="24"/>
      <c r="E27" s="33">
        <v>21</v>
      </c>
      <c r="F27" s="32">
        <f t="shared" si="0"/>
        <v>87807.25488000001</v>
      </c>
      <c r="G27" s="32">
        <f t="shared" si="1"/>
        <v>78048.73999999999</v>
      </c>
      <c r="I27" s="37">
        <f t="shared" si="2"/>
        <v>72779.05333333332</v>
      </c>
    </row>
    <row r="28" spans="2:9" ht="15">
      <c r="B28" s="1"/>
      <c r="C28" s="1"/>
      <c r="D28" s="25"/>
      <c r="E28" s="33">
        <v>22</v>
      </c>
      <c r="F28" s="32">
        <f t="shared" si="0"/>
        <v>87807.25488000001</v>
      </c>
      <c r="G28" s="32">
        <f t="shared" si="1"/>
        <v>78048.73999999999</v>
      </c>
      <c r="I28" s="37">
        <f t="shared" si="2"/>
        <v>72779.05333333332</v>
      </c>
    </row>
    <row r="29" spans="5:9" ht="15">
      <c r="E29" s="33">
        <v>23</v>
      </c>
      <c r="F29" s="32">
        <f t="shared" si="0"/>
        <v>87807.25488000001</v>
      </c>
      <c r="G29" s="32">
        <f t="shared" si="1"/>
        <v>78048.73999999999</v>
      </c>
      <c r="I29" s="37">
        <f t="shared" si="2"/>
        <v>72779.05333333332</v>
      </c>
    </row>
    <row r="30" spans="5:9" ht="15">
      <c r="E30" s="33">
        <v>24</v>
      </c>
      <c r="F30" s="32">
        <f>F31-SUM(F6:F29)</f>
        <v>81848.69830000075</v>
      </c>
      <c r="G30" s="32">
        <f>G31-SUM(G6:G29)</f>
        <v>78177.59000000032</v>
      </c>
      <c r="I30" s="37">
        <f t="shared" si="2"/>
        <v>72779.05333333332</v>
      </c>
    </row>
    <row r="31" spans="1:9" ht="15">
      <c r="A31" s="52" t="s">
        <v>3</v>
      </c>
      <c r="B31" s="52"/>
      <c r="C31" s="52"/>
      <c r="D31" s="27"/>
      <c r="E31" s="2" t="s">
        <v>28</v>
      </c>
      <c r="F31" s="32">
        <f>G4*1.32317553</f>
        <v>2273215.56054</v>
      </c>
      <c r="G31" s="32">
        <f>G4*1.290395</f>
        <v>2216898.61</v>
      </c>
      <c r="I31" s="37">
        <f>SUM(I6:I30)</f>
        <v>1819476.3333333323</v>
      </c>
    </row>
    <row r="32" spans="1:4" ht="15">
      <c r="A32" s="51" t="s">
        <v>9</v>
      </c>
      <c r="B32" s="51"/>
      <c r="C32" s="2">
        <v>10000</v>
      </c>
      <c r="D32" s="28"/>
    </row>
    <row r="33" spans="1:4" ht="15">
      <c r="A33" s="51" t="s">
        <v>10</v>
      </c>
      <c r="B33" s="51"/>
      <c r="C33" s="2">
        <v>20000</v>
      </c>
      <c r="D33" s="28"/>
    </row>
    <row r="34" ht="15">
      <c r="D34" s="28"/>
    </row>
    <row r="54" ht="15">
      <c r="G54" s="38"/>
    </row>
    <row r="72" spans="2:7" ht="15">
      <c r="B72" s="43" t="s">
        <v>32</v>
      </c>
      <c r="C72" s="43"/>
      <c r="F72" s="43" t="s">
        <v>33</v>
      </c>
      <c r="G72" s="43"/>
    </row>
    <row r="73" spans="2:7" ht="15">
      <c r="B73" s="1" t="s">
        <v>35</v>
      </c>
      <c r="C73" s="1" t="s">
        <v>31</v>
      </c>
      <c r="F73" s="1" t="s">
        <v>35</v>
      </c>
      <c r="G73" s="1" t="s">
        <v>31</v>
      </c>
    </row>
    <row r="74" spans="1:7" ht="15">
      <c r="A74">
        <v>1</v>
      </c>
      <c r="B74" s="1">
        <f>B18*B15</f>
        <v>0</v>
      </c>
      <c r="C74" s="1">
        <f>C18*C15</f>
        <v>1718000</v>
      </c>
      <c r="E74">
        <v>1</v>
      </c>
      <c r="F74" s="1">
        <f>B74</f>
        <v>0</v>
      </c>
      <c r="G74" s="38">
        <f>G6</f>
        <v>343600</v>
      </c>
    </row>
    <row r="75" spans="1:7" ht="15">
      <c r="A75">
        <v>2</v>
      </c>
      <c r="B75" s="39">
        <f>$B$25</f>
        <v>126119.66666666666</v>
      </c>
      <c r="C75" s="39">
        <f>$C$74+C25</f>
        <v>1771340.6133333333</v>
      </c>
      <c r="E75">
        <v>2</v>
      </c>
      <c r="F75" s="39">
        <f>$B$25</f>
        <v>126119.66666666666</v>
      </c>
      <c r="G75" s="38">
        <f>$G$74+$C$25+G7</f>
        <v>474989.35333333333</v>
      </c>
    </row>
    <row r="76" spans="1:7" ht="15">
      <c r="A76">
        <v>3</v>
      </c>
      <c r="B76" s="39">
        <f aca="true" t="shared" si="3" ref="B76:B97">$B$25+B75</f>
        <v>252239.3333333333</v>
      </c>
      <c r="C76" s="39">
        <f>C75+$C$25</f>
        <v>1824681.2266666666</v>
      </c>
      <c r="E76">
        <v>3</v>
      </c>
      <c r="F76" s="39">
        <f aca="true" t="shared" si="4" ref="F76:F97">$B$25+F75</f>
        <v>252239.3333333333</v>
      </c>
      <c r="G76" s="38">
        <f>G75+$C$25+G8</f>
        <v>606378.7066666667</v>
      </c>
    </row>
    <row r="77" spans="1:7" ht="15">
      <c r="A77">
        <v>4</v>
      </c>
      <c r="B77" s="39">
        <f t="shared" si="3"/>
        <v>378359</v>
      </c>
      <c r="C77" s="39">
        <f aca="true" t="shared" si="5" ref="C77:C97">C76+$C$25</f>
        <v>1878021.8399999999</v>
      </c>
      <c r="E77">
        <v>4</v>
      </c>
      <c r="F77" s="39">
        <f t="shared" si="4"/>
        <v>378359</v>
      </c>
      <c r="G77" s="38">
        <f aca="true" t="shared" si="6" ref="G77:G97">G76+$C$25+G9</f>
        <v>737768.0599999999</v>
      </c>
    </row>
    <row r="78" spans="1:7" ht="15">
      <c r="A78">
        <v>5</v>
      </c>
      <c r="B78" s="39">
        <f t="shared" si="3"/>
        <v>504478.6666666666</v>
      </c>
      <c r="C78" s="39">
        <f t="shared" si="5"/>
        <v>1931362.4533333331</v>
      </c>
      <c r="E78">
        <v>5</v>
      </c>
      <c r="F78" s="39">
        <f t="shared" si="4"/>
        <v>504478.6666666666</v>
      </c>
      <c r="G78" s="38">
        <f t="shared" si="6"/>
        <v>869157.4133333332</v>
      </c>
    </row>
    <row r="79" spans="1:7" ht="15">
      <c r="A79">
        <v>6</v>
      </c>
      <c r="B79" s="39">
        <f t="shared" si="3"/>
        <v>630598.3333333333</v>
      </c>
      <c r="C79" s="39">
        <f t="shared" si="5"/>
        <v>1984703.0666666664</v>
      </c>
      <c r="E79">
        <v>6</v>
      </c>
      <c r="F79" s="39">
        <f t="shared" si="4"/>
        <v>630598.3333333333</v>
      </c>
      <c r="G79" s="38">
        <f t="shared" si="6"/>
        <v>1000546.7666666665</v>
      </c>
    </row>
    <row r="80" spans="1:7" ht="15">
      <c r="A80">
        <v>7</v>
      </c>
      <c r="B80" s="39">
        <f t="shared" si="3"/>
        <v>756717.9999999999</v>
      </c>
      <c r="C80" s="39">
        <f t="shared" si="5"/>
        <v>2038043.6799999997</v>
      </c>
      <c r="E80">
        <v>7</v>
      </c>
      <c r="F80" s="39">
        <f t="shared" si="4"/>
        <v>756717.9999999999</v>
      </c>
      <c r="G80" s="38">
        <f t="shared" si="6"/>
        <v>1131936.1199999999</v>
      </c>
    </row>
    <row r="81" spans="1:7" ht="15">
      <c r="A81">
        <v>8</v>
      </c>
      <c r="B81" s="39">
        <f t="shared" si="3"/>
        <v>882837.6666666665</v>
      </c>
      <c r="C81" s="39">
        <f t="shared" si="5"/>
        <v>2091384.293333333</v>
      </c>
      <c r="E81">
        <v>8</v>
      </c>
      <c r="F81" s="39">
        <f t="shared" si="4"/>
        <v>882837.6666666665</v>
      </c>
      <c r="G81" s="38">
        <f t="shared" si="6"/>
        <v>1263325.4733333332</v>
      </c>
    </row>
    <row r="82" spans="1:7" ht="15">
      <c r="A82">
        <v>9</v>
      </c>
      <c r="B82" s="39">
        <f t="shared" si="3"/>
        <v>1008957.3333333331</v>
      </c>
      <c r="C82" s="39">
        <f t="shared" si="5"/>
        <v>2144724.9066666663</v>
      </c>
      <c r="E82">
        <v>9</v>
      </c>
      <c r="F82" s="39">
        <f t="shared" si="4"/>
        <v>1008957.3333333331</v>
      </c>
      <c r="G82" s="38">
        <f t="shared" si="6"/>
        <v>1394714.8266666664</v>
      </c>
    </row>
    <row r="83" spans="1:7" ht="15">
      <c r="A83">
        <v>10</v>
      </c>
      <c r="B83" s="39">
        <f t="shared" si="3"/>
        <v>1135076.9999999998</v>
      </c>
      <c r="C83" s="39">
        <f t="shared" si="5"/>
        <v>2198065.5199999996</v>
      </c>
      <c r="E83">
        <v>10</v>
      </c>
      <c r="F83" s="39">
        <f t="shared" si="4"/>
        <v>1135076.9999999998</v>
      </c>
      <c r="G83" s="38">
        <f t="shared" si="6"/>
        <v>1526104.1799999997</v>
      </c>
    </row>
    <row r="84" spans="1:7" ht="15">
      <c r="A84">
        <v>11</v>
      </c>
      <c r="B84" s="39">
        <f t="shared" si="3"/>
        <v>1261196.6666666665</v>
      </c>
      <c r="C84" s="39">
        <f t="shared" si="5"/>
        <v>2251406.133333333</v>
      </c>
      <c r="E84">
        <v>11</v>
      </c>
      <c r="F84" s="39">
        <f t="shared" si="4"/>
        <v>1261196.6666666665</v>
      </c>
      <c r="G84" s="38">
        <f t="shared" si="6"/>
        <v>1657493.533333333</v>
      </c>
    </row>
    <row r="85" spans="1:7" ht="15">
      <c r="A85">
        <v>12</v>
      </c>
      <c r="B85" s="39">
        <f t="shared" si="3"/>
        <v>1387316.3333333333</v>
      </c>
      <c r="C85" s="39">
        <f t="shared" si="5"/>
        <v>2304746.746666666</v>
      </c>
      <c r="E85">
        <v>12</v>
      </c>
      <c r="F85" s="39">
        <f t="shared" si="4"/>
        <v>1387316.3333333333</v>
      </c>
      <c r="G85" s="38">
        <f t="shared" si="6"/>
        <v>1788882.8866666663</v>
      </c>
    </row>
    <row r="86" spans="1:7" ht="15">
      <c r="A86">
        <v>13</v>
      </c>
      <c r="B86" s="39">
        <f t="shared" si="3"/>
        <v>1513436</v>
      </c>
      <c r="C86" s="39">
        <f t="shared" si="5"/>
        <v>2358087.3599999994</v>
      </c>
      <c r="E86">
        <v>13</v>
      </c>
      <c r="F86" s="39">
        <f t="shared" si="4"/>
        <v>1513436</v>
      </c>
      <c r="G86" s="38">
        <f t="shared" si="6"/>
        <v>1920272.2399999995</v>
      </c>
    </row>
    <row r="87" spans="1:7" ht="15">
      <c r="A87">
        <v>14</v>
      </c>
      <c r="B87" s="39">
        <f t="shared" si="3"/>
        <v>1639555.6666666667</v>
      </c>
      <c r="C87" s="39">
        <f t="shared" si="5"/>
        <v>2411427.9733333327</v>
      </c>
      <c r="E87">
        <v>14</v>
      </c>
      <c r="F87" s="39">
        <f t="shared" si="4"/>
        <v>1639555.6666666667</v>
      </c>
      <c r="G87" s="38">
        <f t="shared" si="6"/>
        <v>2051661.5933333328</v>
      </c>
    </row>
    <row r="88" spans="1:7" ht="15">
      <c r="A88">
        <v>15</v>
      </c>
      <c r="B88" s="39">
        <f t="shared" si="3"/>
        <v>1765675.3333333335</v>
      </c>
      <c r="C88" s="39">
        <f t="shared" si="5"/>
        <v>2464768.586666666</v>
      </c>
      <c r="E88">
        <v>15</v>
      </c>
      <c r="F88" s="39">
        <f t="shared" si="4"/>
        <v>1765675.3333333335</v>
      </c>
      <c r="G88" s="38">
        <f t="shared" si="6"/>
        <v>2183050.9466666663</v>
      </c>
    </row>
    <row r="89" spans="1:7" ht="15">
      <c r="A89">
        <v>16</v>
      </c>
      <c r="B89" s="39">
        <f t="shared" si="3"/>
        <v>1891795.0000000002</v>
      </c>
      <c r="C89" s="39">
        <f t="shared" si="5"/>
        <v>2518109.1999999993</v>
      </c>
      <c r="E89">
        <v>16</v>
      </c>
      <c r="F89" s="39">
        <f t="shared" si="4"/>
        <v>1891795.0000000002</v>
      </c>
      <c r="G89" s="38">
        <f t="shared" si="6"/>
        <v>2314440.3</v>
      </c>
    </row>
    <row r="90" spans="1:7" ht="15">
      <c r="A90">
        <v>17</v>
      </c>
      <c r="B90" s="39">
        <f t="shared" si="3"/>
        <v>2017914.666666667</v>
      </c>
      <c r="C90" s="39">
        <f t="shared" si="5"/>
        <v>2571449.8133333325</v>
      </c>
      <c r="E90">
        <v>17</v>
      </c>
      <c r="F90" s="39">
        <f t="shared" si="4"/>
        <v>2017914.666666667</v>
      </c>
      <c r="G90" s="38">
        <f t="shared" si="6"/>
        <v>2445829.6533333333</v>
      </c>
    </row>
    <row r="91" spans="1:7" ht="15">
      <c r="A91">
        <v>18</v>
      </c>
      <c r="B91" s="39">
        <f t="shared" si="3"/>
        <v>2144034.3333333335</v>
      </c>
      <c r="C91" s="39">
        <f t="shared" si="5"/>
        <v>2624790.426666666</v>
      </c>
      <c r="E91">
        <v>18</v>
      </c>
      <c r="F91" s="39">
        <f t="shared" si="4"/>
        <v>2144034.3333333335</v>
      </c>
      <c r="G91" s="38">
        <f t="shared" si="6"/>
        <v>2577219.006666667</v>
      </c>
    </row>
    <row r="92" spans="1:7" ht="15">
      <c r="A92">
        <v>19</v>
      </c>
      <c r="B92" s="39">
        <f t="shared" si="3"/>
        <v>2270154</v>
      </c>
      <c r="C92" s="39">
        <f t="shared" si="5"/>
        <v>2678131.039999999</v>
      </c>
      <c r="E92">
        <v>19</v>
      </c>
      <c r="F92" s="39">
        <f t="shared" si="4"/>
        <v>2270154</v>
      </c>
      <c r="G92" s="38">
        <f t="shared" si="6"/>
        <v>2708608.3600000003</v>
      </c>
    </row>
    <row r="93" spans="1:7" ht="15">
      <c r="A93">
        <v>20</v>
      </c>
      <c r="B93" s="39">
        <f t="shared" si="3"/>
        <v>2396273.6666666665</v>
      </c>
      <c r="C93" s="39">
        <f>C92+$C$25</f>
        <v>2731471.6533333324</v>
      </c>
      <c r="E93">
        <v>20</v>
      </c>
      <c r="F93" s="39">
        <f t="shared" si="4"/>
        <v>2396273.6666666665</v>
      </c>
      <c r="G93" s="38">
        <f t="shared" si="6"/>
        <v>2839997.713333334</v>
      </c>
    </row>
    <row r="94" spans="1:7" ht="15">
      <c r="A94">
        <v>21</v>
      </c>
      <c r="B94" s="39">
        <f t="shared" si="3"/>
        <v>2522393.333333333</v>
      </c>
      <c r="C94" s="39">
        <f t="shared" si="5"/>
        <v>2784812.2666666657</v>
      </c>
      <c r="E94">
        <v>21</v>
      </c>
      <c r="F94" s="39">
        <f t="shared" si="4"/>
        <v>2522393.333333333</v>
      </c>
      <c r="G94" s="38">
        <f t="shared" si="6"/>
        <v>2971387.0666666673</v>
      </c>
    </row>
    <row r="95" spans="1:7" ht="15">
      <c r="A95">
        <v>22</v>
      </c>
      <c r="B95" s="39">
        <f t="shared" si="3"/>
        <v>2648512.9999999995</v>
      </c>
      <c r="C95" s="39">
        <f t="shared" si="5"/>
        <v>2838152.879999999</v>
      </c>
      <c r="E95">
        <v>22</v>
      </c>
      <c r="F95" s="39">
        <f t="shared" si="4"/>
        <v>2648512.9999999995</v>
      </c>
      <c r="G95" s="38">
        <f t="shared" si="6"/>
        <v>3102776.420000001</v>
      </c>
    </row>
    <row r="96" spans="1:7" ht="15">
      <c r="A96">
        <v>23</v>
      </c>
      <c r="B96" s="39">
        <f t="shared" si="3"/>
        <v>2774632.666666666</v>
      </c>
      <c r="C96" s="39">
        <f t="shared" si="5"/>
        <v>2891493.4933333322</v>
      </c>
      <c r="E96">
        <v>23</v>
      </c>
      <c r="F96" s="39">
        <f t="shared" si="4"/>
        <v>2774632.666666666</v>
      </c>
      <c r="G96" s="38">
        <f t="shared" si="6"/>
        <v>3234165.7733333344</v>
      </c>
    </row>
    <row r="97" spans="1:7" ht="15">
      <c r="A97">
        <v>24</v>
      </c>
      <c r="B97" s="39">
        <f t="shared" si="3"/>
        <v>2900752.3333333326</v>
      </c>
      <c r="C97" s="39">
        <f t="shared" si="5"/>
        <v>2944834.1066666655</v>
      </c>
      <c r="E97">
        <v>24</v>
      </c>
      <c r="F97" s="39">
        <f t="shared" si="4"/>
        <v>2900752.3333333326</v>
      </c>
      <c r="G97" s="38">
        <f t="shared" si="6"/>
        <v>3365555.126666668</v>
      </c>
    </row>
    <row r="98" spans="2:7" ht="15">
      <c r="B98" s="39"/>
      <c r="C98" s="39"/>
      <c r="F98" s="39"/>
      <c r="G98" s="38"/>
    </row>
    <row r="99" spans="2:7" ht="15">
      <c r="B99" s="39"/>
      <c r="C99" s="39"/>
      <c r="F99" s="39"/>
      <c r="G99" s="38"/>
    </row>
    <row r="100" spans="2:7" ht="15">
      <c r="B100" s="39"/>
      <c r="C100" s="39"/>
      <c r="F100" s="39"/>
      <c r="G100" s="38"/>
    </row>
    <row r="101" spans="2:7" ht="15">
      <c r="B101" s="39"/>
      <c r="C101" s="39"/>
      <c r="F101" s="39"/>
      <c r="G101" s="38"/>
    </row>
  </sheetData>
  <sheetProtection password="CC4D" sheet="1" formatCells="0" formatColumns="0" formatRows="0" insertColumns="0" insertRows="0" insertHyperlinks="0" deleteColumns="0" deleteRows="0" sort="0" autoFilter="0" pivotTables="0"/>
  <protectedRanges>
    <protectedRange sqref="B15:B18 C18:D18" name="Диапазон1"/>
    <protectedRange password="CEE3" sqref="C15:D17 B21:D25 C26:D27 D32:D34 C32:C33 D4:D12 B4:C10 B11:C11" name="Диапазон2"/>
  </protectedRanges>
  <mergeCells count="9">
    <mergeCell ref="B72:C72"/>
    <mergeCell ref="F72:G72"/>
    <mergeCell ref="E3:G3"/>
    <mergeCell ref="I3:I4"/>
    <mergeCell ref="C1:C2"/>
    <mergeCell ref="B1:B2"/>
    <mergeCell ref="A32:B32"/>
    <mergeCell ref="A33:B33"/>
    <mergeCell ref="A31:C31"/>
  </mergeCells>
  <printOptions/>
  <pageMargins left="0.7086614173228347" right="0.7086614173228347" top="0.7480314960629921" bottom="0.7480314960629921" header="0.31496062992125984" footer="0.31496062992125984"/>
  <pageSetup fitToHeight="2" horizontalDpi="180" verticalDpi="180" orientation="landscape" paperSize="9" scale="57" r:id="rId2"/>
  <rowBreaks count="1" manualBreakCount="1">
    <brk id="5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2012-10-18T22:09:15Z</dcterms:modified>
  <cp:category/>
  <cp:version/>
  <cp:contentType/>
  <cp:contentStatus/>
</cp:coreProperties>
</file>